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 - POI\2021\12. Diciembre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0" i="76" l="1"/>
  <c r="AK343" i="5"/>
  <c r="P339" i="76"/>
  <c r="AK342" i="5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AK275" i="5" s="1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P270" i="76" s="1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N261" i="76"/>
  <c r="P262" i="76" s="1"/>
  <c r="AI264" i="5"/>
  <c r="AK264" i="5" s="1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AI243" i="5" s="1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63" i="76"/>
  <c r="P266" i="76"/>
  <c r="Q226" i="76"/>
  <c r="AK281" i="5"/>
  <c r="AM229" i="5"/>
  <c r="N183" i="76"/>
  <c r="AK280" i="5"/>
  <c r="P277" i="76" l="1"/>
  <c r="AI14" i="5"/>
  <c r="N210" i="76"/>
  <c r="P210" i="76" s="1"/>
  <c r="AI247" i="5"/>
  <c r="AK248" i="5" s="1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K247" i="5" s="1"/>
  <c r="AI250" i="5"/>
  <c r="AI252" i="5"/>
  <c r="AK253" i="5" s="1"/>
  <c r="P252" i="76"/>
  <c r="AK266" i="5"/>
  <c r="AK267" i="5"/>
  <c r="AI216" i="5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40" i="76" s="1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Q216" i="76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P237" i="76" s="1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6" i="76" l="1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<sst xmlns="http://schemas.openxmlformats.org/spreadsheetml/2006/main" count="81" uniqueCount="70">
  <si>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</si>
  <si>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</si>
  <si>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</si>
  <si>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</si>
  <si>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</si>
  <si>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</si>
  <si>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</si>
  <si>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</si>
  <si>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</si>
  <si>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</si>
  <si>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</si>
  <si>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</si>
  <si>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</si>
  <si>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</si>
  <si>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</si>
  <si>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</si>
  <si>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</si>
  <si>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</si>
  <si>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</si>
  <si>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</si>
  <si>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</si>
  <si>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</si>
  <si>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</si>
  <si>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</si>
  <si>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</si>
  <si>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</si>
  <si>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</si>
  <si>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</si>
  <si>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</si>
  <si>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</si>
  <si>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</si>
  <si>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</si>
  <si>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</si>
  <si>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</si>
  <si>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</si>
  <si>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</si>
  <si>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</si>
  <si>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</si>
  <si>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</si>
  <si>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</si>
  <si>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</si>
  <si>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</si>
  <si>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</si>
  <si>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</si>
  <si>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</si>
  <si>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</si>
  <si>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</si>
  <si>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</si>
  <si>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</si>
  <si>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</si>
  <si>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</si>
  <si>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</si>
  <si>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</si>
  <si>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</si>
  <si>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</si>
  <si>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</si>
  <si>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</si>
  <si>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</si>
  <si>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</si>
  <si>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</si>
  <si>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</si>
  <si>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</si>
  <si>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</si>
  <si>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</si>
  <si>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</si>
  <si>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</si>
  <si>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</si>
  <si>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DICIEMBRE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</si>
  <si>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diciembre de 2021 fue de 122,709 Bpd; superior en 432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</si>
  <si>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diciembre 2021 fue de 1'367 MMPCD; inferior en 61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</si>
</sst>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3"/>
              <c:layout>
                <c:manualLayout>
                  <c:x val="1.8321597412469749E-3"/>
                  <c:y val="-2.616818674813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D-425B-9AE9-F225CA5436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(no)'!$C$200:$C$343</c:f>
              <c:numCache>
                <c:formatCode>0.00</c:formatCode>
                <c:ptCount val="144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</c:numCache>
            </c:numRef>
          </c:xVal>
          <c:yVal>
            <c:numRef>
              <c:f>'ESTRUCTURA oil (no)'!$AI$200:$AI$343</c:f>
              <c:numCache>
                <c:formatCode>#,##0</c:formatCode>
                <c:ptCount val="144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3"/>
              <c:layout>
                <c:manualLayout>
                  <c:x val="0"/>
                  <c:y val="2.289716340461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8D-425B-9AE9-F225CA5436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(no)'!$C$200:$C$343</c:f>
              <c:numCache>
                <c:formatCode>0.00</c:formatCode>
                <c:ptCount val="144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</c:numCache>
            </c:numRef>
          </c:xVal>
          <c:yVal>
            <c:numRef>
              <c:f>'ESTRUCTURA oil (no)'!$AJ$200:$AJ$343</c:f>
              <c:numCache>
                <c:formatCode>#,##0</c:formatCode>
                <c:ptCount val="144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2.2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C5-460D-B7E8-EFCE22424B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(no)'!$B$197:$B$340</c:f>
              <c:numCache>
                <c:formatCode>0</c:formatCode>
                <c:ptCount val="144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</c:numCache>
            </c:numRef>
          </c:xVal>
          <c:yVal>
            <c:numRef>
              <c:f>'ESTRUCTURA gas (no)'!$N$197:$N$340</c:f>
              <c:numCache>
                <c:formatCode>#,##0</c:formatCode>
                <c:ptCount val="144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C5-460D-B7E8-EFCE22424B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(no)'!$B$197:$B$340</c:f>
              <c:numCache>
                <c:formatCode>0</c:formatCode>
                <c:ptCount val="144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</c:numCache>
            </c:numRef>
          </c:xVal>
          <c:yVal>
            <c:numRef>
              <c:f>'ESTRUCTURA gas (no)'!$O$197:$O$340</c:f>
              <c:numCache>
                <c:formatCode>#,##0</c:formatCode>
                <c:ptCount val="144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2.2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AI334" activePane="bottomRight" state="frozen"/>
      <selection activeCell="A5" sqref="A5"/>
      <selection pane="topRight" activeCell="E5" sqref="E5"/>
      <selection pane="bottomLeft" activeCell="A8" sqref="A8"/>
      <selection pane="bottomRight" activeCell="AJ352" sqref="AJ352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304">
        <v>3869</v>
      </c>
      <c r="K85" s="30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304">
        <v>4034</v>
      </c>
      <c r="K86" s="30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304">
        <v>4285</v>
      </c>
      <c r="K87" s="30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304">
        <v>4266</v>
      </c>
      <c r="K88" s="30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304">
        <v>4352</v>
      </c>
      <c r="K89" s="30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8">
        <v>4271.2666666666664</v>
      </c>
      <c r="K90" s="30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304">
        <v>4265.2258064516127</v>
      </c>
      <c r="K91" s="30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304">
        <v>4113.322580645161</v>
      </c>
      <c r="K92" s="30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304">
        <v>4045.2142857142858</v>
      </c>
      <c r="K93" s="304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304">
        <v>3904.0645161290322</v>
      </c>
      <c r="K94" s="304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304">
        <v>4358.2</v>
      </c>
      <c r="K95" s="30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304">
        <v>4537.3870967741932</v>
      </c>
      <c r="K96" s="30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304">
        <v>4451</v>
      </c>
      <c r="K97" s="30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304">
        <v>4561</v>
      </c>
      <c r="K98" s="30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304">
        <v>4385</v>
      </c>
      <c r="K99" s="30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304">
        <v>4487</v>
      </c>
      <c r="K100" s="30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304">
        <v>4265</v>
      </c>
      <c r="K101" s="30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304">
        <v>4133</v>
      </c>
      <c r="K102" s="30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304">
        <v>3945</v>
      </c>
      <c r="K103" s="30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304">
        <v>3743</v>
      </c>
      <c r="K104" s="30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304">
        <v>3792</v>
      </c>
      <c r="K105" s="30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304">
        <v>3462</v>
      </c>
      <c r="K106" s="30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304">
        <v>3441</v>
      </c>
      <c r="K107" s="30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304">
        <v>3531</v>
      </c>
      <c r="K108" s="30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304">
        <v>3546</v>
      </c>
      <c r="K109" s="30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304">
        <v>3405</v>
      </c>
      <c r="K110" s="30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304">
        <v>3341</v>
      </c>
      <c r="K111" s="30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304">
        <v>3357</v>
      </c>
      <c r="K112" s="30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304">
        <v>3346</v>
      </c>
      <c r="K113" s="30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304">
        <v>3341</v>
      </c>
      <c r="K114" s="30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304">
        <v>3291</v>
      </c>
      <c r="K115" s="30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304">
        <v>3103</v>
      </c>
      <c r="K116" s="30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304">
        <v>3002</v>
      </c>
      <c r="K117" s="30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304">
        <v>2920</v>
      </c>
      <c r="K118" s="30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304">
        <v>3023</v>
      </c>
      <c r="K119" s="30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304">
        <v>3080</v>
      </c>
      <c r="K120" s="30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304">
        <v>3168</v>
      </c>
      <c r="K121" s="30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304">
        <v>3369</v>
      </c>
      <c r="K122" s="30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304">
        <v>3462</v>
      </c>
      <c r="K123" s="30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304">
        <v>3406</v>
      </c>
      <c r="K124" s="30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304">
        <v>3500</v>
      </c>
      <c r="K125" s="30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304">
        <v>3472</v>
      </c>
      <c r="K126" s="30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304">
        <v>4015</v>
      </c>
      <c r="K127" s="30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304">
        <v>3622</v>
      </c>
      <c r="K128" s="30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304">
        <v>3604</v>
      </c>
      <c r="K129" s="30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304">
        <v>3645</v>
      </c>
      <c r="K130" s="30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304">
        <v>3604.5</v>
      </c>
      <c r="K131" s="304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304">
        <v>3630</v>
      </c>
      <c r="K132" s="304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304">
        <v>3661.0666666666666</v>
      </c>
      <c r="K133" s="30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304">
        <v>3662.0322580645161</v>
      </c>
      <c r="K134" s="304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304">
        <v>3615.6451612903224</v>
      </c>
      <c r="K135" s="304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304">
        <v>3657.0333333333333</v>
      </c>
      <c r="K136" s="30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304">
        <v>3615.483870967742</v>
      </c>
      <c r="K137" s="304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304">
        <v>3553.5666666666666</v>
      </c>
      <c r="K138" s="30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304">
        <v>3515</v>
      </c>
      <c r="K139" s="30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304">
        <v>3414</v>
      </c>
      <c r="K140" s="30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304">
        <v>3357</v>
      </c>
      <c r="K141" s="30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304">
        <v>3434.3225806451615</v>
      </c>
      <c r="K142" s="304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304">
        <v>3363</v>
      </c>
      <c r="K143" s="30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304">
        <v>3416</v>
      </c>
      <c r="K144" s="30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304">
        <v>3386</v>
      </c>
      <c r="K145" s="30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304">
        <v>3353</v>
      </c>
      <c r="K146" s="30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304">
        <v>3355</v>
      </c>
      <c r="K147" s="30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304">
        <v>3402</v>
      </c>
      <c r="K148" s="30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304">
        <v>3320</v>
      </c>
      <c r="K149" s="30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304">
        <v>3087</v>
      </c>
      <c r="K150" s="30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304">
        <v>3053</v>
      </c>
      <c r="K151" s="30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304">
        <v>3163.19</v>
      </c>
      <c r="K152" s="304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7">
        <v>3199</v>
      </c>
      <c r="K153" s="30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7">
        <v>3167</v>
      </c>
      <c r="K154" s="30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7">
        <v>3182</v>
      </c>
      <c r="K155" s="30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304">
        <v>3146</v>
      </c>
      <c r="K156" s="30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304">
        <v>3103</v>
      </c>
      <c r="K157" s="30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304">
        <v>3059.6451612903224</v>
      </c>
      <c r="K158" s="30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6">
        <f>93766/31</f>
        <v>3024.7096774193546</v>
      </c>
      <c r="K159" s="306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7">
        <v>2984</v>
      </c>
      <c r="K160" s="30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304">
        <v>3008</v>
      </c>
      <c r="K161" s="30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7">
        <v>2909</v>
      </c>
      <c r="K162" s="30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304">
        <v>2685</v>
      </c>
      <c r="K163" s="30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7">
        <v>2853</v>
      </c>
      <c r="K164" s="30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304">
        <f>80304/28</f>
        <v>2868</v>
      </c>
      <c r="K165" s="30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304">
        <v>2812</v>
      </c>
      <c r="K166" s="30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6">
        <f>90267/30</f>
        <v>3008.9</v>
      </c>
      <c r="K167" s="30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6">
        <f>91935/31</f>
        <v>2965.6451612903224</v>
      </c>
      <c r="K168" s="306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6">
        <f>87309/30</f>
        <v>2910.3</v>
      </c>
      <c r="K169" s="306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6">
        <f>90019/31</f>
        <v>2903.8387096774195</v>
      </c>
      <c r="K170" s="30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6">
        <f>89184/31</f>
        <v>2876.9032258064517</v>
      </c>
      <c r="K171" s="306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6">
        <f>86428/30</f>
        <v>2880.9333333333334</v>
      </c>
      <c r="K172" s="306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6">
        <f>87919/31</f>
        <v>2836.0967741935483</v>
      </c>
      <c r="K173" s="30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6">
        <f>84130/30</f>
        <v>2804.3333333333335</v>
      </c>
      <c r="K174" s="306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6">
        <f>82208/31</f>
        <v>2651.8709677419356</v>
      </c>
      <c r="K175" s="306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6">
        <f>86419/31</f>
        <v>2787.7096774193546</v>
      </c>
      <c r="K176" s="30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6">
        <f>74593/29</f>
        <v>2572.1724137931033</v>
      </c>
      <c r="K177" s="30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304">
        <f>85577/31</f>
        <v>2760.5483870967741</v>
      </c>
      <c r="K178" s="304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304">
        <f>82758/30</f>
        <v>2758.6</v>
      </c>
      <c r="K179" s="30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6">
        <f>85851/31</f>
        <v>2769.3870967741937</v>
      </c>
      <c r="K180" s="30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6">
        <f>87560/30</f>
        <v>2918.6666666666665</v>
      </c>
      <c r="K181" s="30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6">
        <f>88738/31</f>
        <v>2862.516129032258</v>
      </c>
      <c r="K182" s="306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304">
        <f>88926/31</f>
        <v>2868.5806451612902</v>
      </c>
      <c r="K183" s="304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304">
        <f>86401/30</f>
        <v>2880.0333333333333</v>
      </c>
      <c r="K184" s="304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304">
        <v>2812</v>
      </c>
      <c r="K185" s="30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304">
        <f>80326/30</f>
        <v>2677.5333333333333</v>
      </c>
      <c r="K186" s="304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304">
        <f>79547/31</f>
        <v>2566.0322580645161</v>
      </c>
      <c r="K187" s="30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304">
        <f>84836/31</f>
        <v>2736.6451612903224</v>
      </c>
      <c r="K188" s="30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304">
        <f>77894/28</f>
        <v>2781.9285714285716</v>
      </c>
      <c r="K189" s="30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304">
        <f>85996/31</f>
        <v>2774.0645161290322</v>
      </c>
      <c r="K190" s="30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304">
        <f>79835/30</f>
        <v>2661.1666666666665</v>
      </c>
      <c r="K191" s="304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304">
        <f>85955/31</f>
        <v>2772.7419354838707</v>
      </c>
      <c r="K192" s="304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304">
        <f>83911/30</f>
        <v>2797.0333333333333</v>
      </c>
      <c r="K193" s="304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304">
        <f>84624/31</f>
        <v>2729.8064516129034</v>
      </c>
      <c r="K194" s="304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304">
        <f>90419/31</f>
        <v>2916.7419354838707</v>
      </c>
      <c r="K195" s="304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304">
        <f>90750/30</f>
        <v>3025</v>
      </c>
      <c r="K196" s="30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304">
        <f>107300/31</f>
        <v>3461.2903225806454</v>
      </c>
      <c r="K197" s="304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304">
        <f>108534/30</f>
        <v>3617.8</v>
      </c>
      <c r="K198" s="30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304">
        <f>103950/31</f>
        <v>3353.2258064516127</v>
      </c>
      <c r="K199" s="30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304">
        <f>120268/31</f>
        <v>3879.6129032258063</v>
      </c>
      <c r="K200" s="30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304">
        <f>93325/28</f>
        <v>3333.0357142857142</v>
      </c>
      <c r="K201" s="30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304">
        <f>109834/31</f>
        <v>3543.0322580645161</v>
      </c>
      <c r="K202" s="30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304">
        <f>110030/30</f>
        <v>3667.6666666666665</v>
      </c>
      <c r="K203" s="30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304">
        <f>97085/31</f>
        <v>3131.7741935483873</v>
      </c>
      <c r="K204" s="30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304">
        <f>106530/30</f>
        <v>3551</v>
      </c>
      <c r="K205" s="30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304">
        <f>91473/31</f>
        <v>2950.7419354838707</v>
      </c>
      <c r="K206" s="30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304">
        <f>81817/31</f>
        <v>2639.2580645161293</v>
      </c>
      <c r="K207" s="30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304">
        <f>80223/30</f>
        <v>2674.1</v>
      </c>
      <c r="K208" s="304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304">
        <f>87966/31</f>
        <v>2837.6129032258063</v>
      </c>
      <c r="K209" s="30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304">
        <f>87026/30</f>
        <v>2900.8666666666668</v>
      </c>
      <c r="K210" s="304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304">
        <v>2743</v>
      </c>
      <c r="K211" s="30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304">
        <f>84980/31</f>
        <v>2741.2903225806454</v>
      </c>
      <c r="K212" s="30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304">
        <f>81774/28</f>
        <v>2920.5</v>
      </c>
      <c r="K213" s="304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304">
        <f>87762/31</f>
        <v>2831.0322580645161</v>
      </c>
      <c r="K214" s="30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304">
        <f>82573/30</f>
        <v>2752.4333333333334</v>
      </c>
      <c r="K215" s="304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304">
        <v>2798</v>
      </c>
      <c r="K216" s="30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304">
        <f>88734/30</f>
        <v>2957.8</v>
      </c>
      <c r="K217" s="30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304">
        <f>94911/31</f>
        <v>3061.6451612903224</v>
      </c>
      <c r="K218" s="304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304">
        <f>97382/31</f>
        <v>3141.3548387096776</v>
      </c>
      <c r="K219" s="304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304">
        <f>97457/30</f>
        <v>3248.5666666666666</v>
      </c>
      <c r="K220" s="30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304">
        <f>99680/31</f>
        <v>3215.483870967742</v>
      </c>
      <c r="K221" s="30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304">
        <f>104127/30</f>
        <v>3470.9</v>
      </c>
      <c r="K222" s="304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305">
        <v>3436</v>
      </c>
      <c r="K223" s="30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9">
        <v>3291.6451612903202</v>
      </c>
      <c r="K224" s="30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304">
        <f>83102/29</f>
        <v>2865.5862068965516</v>
      </c>
      <c r="K225" s="30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304">
        <f>99764/31</f>
        <v>3218.1935483870966</v>
      </c>
      <c r="K226" s="30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304">
        <v>3018.4333333333334</v>
      </c>
      <c r="K227" s="30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304">
        <v>3254.4193548387102</v>
      </c>
      <c r="K228" s="304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304">
        <v>3280.2</v>
      </c>
      <c r="K229" s="304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304">
        <v>3272.1612903225805</v>
      </c>
      <c r="K230" s="304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304">
        <v>3518.0322580645202</v>
      </c>
      <c r="K231" s="30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304">
        <v>3496</v>
      </c>
      <c r="K232" s="30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304">
        <f>113288/31</f>
        <v>3654.4516129032259</v>
      </c>
      <c r="K233" s="30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304">
        <v>3587</v>
      </c>
      <c r="K234" s="30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305">
        <v>3640.741935</v>
      </c>
      <c r="K235" s="30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305">
        <f>104345/31</f>
        <v>3365.9677419354839</v>
      </c>
      <c r="K236" s="305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305">
        <f>98920/28</f>
        <v>3532.8571428571427</v>
      </c>
      <c r="K237" s="30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305">
        <f>93904/31</f>
        <v>3029.1612903225805</v>
      </c>
      <c r="K238" s="305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302">
        <f>95861/30</f>
        <v>3195.3666666666668</v>
      </c>
      <c r="K239" s="30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302">
        <f>109894/31</f>
        <v>3544.9677419354839</v>
      </c>
      <c r="K240" s="303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302">
        <f>92416/30</f>
        <v>3080.5333333333333</v>
      </c>
      <c r="K241" s="30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302">
        <f>112945/31</f>
        <v>3643.3870967741937</v>
      </c>
      <c r="K242" s="30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302">
        <f>115529/31</f>
        <v>3726.7419354838707</v>
      </c>
      <c r="K243" s="30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302">
        <f>111777/30</f>
        <v>3725.9</v>
      </c>
      <c r="K244" s="303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302">
        <f>110419/31</f>
        <v>3561.9032258064517</v>
      </c>
      <c r="K245" s="303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302">
        <f>105792/30</f>
        <v>3526.4</v>
      </c>
      <c r="K246" s="30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302">
        <f>110534/31</f>
        <v>3565.6129032258063</v>
      </c>
      <c r="K247" s="30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298">
        <v>3553.4516129032259</v>
      </c>
      <c r="K259" s="29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0">
        <v>3458.1612903225805</v>
      </c>
      <c r="K260" s="301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0">
        <v>3550.9285714285716</v>
      </c>
      <c r="K261" s="301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0">
        <v>3401.6451612903224</v>
      </c>
      <c r="K262" s="301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0">
        <v>3415.6666666666665</v>
      </c>
      <c r="K263" s="30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0">
        <v>3440.9677419354839</v>
      </c>
      <c r="K264" s="30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0">
        <v>3394.3</v>
      </c>
      <c r="K265" s="30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0">
        <v>3407.0645161290322</v>
      </c>
      <c r="K266" s="30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0">
        <v>3457.1290322580599</v>
      </c>
      <c r="K267" s="301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0">
        <v>3365.7666666666701</v>
      </c>
      <c r="K268" s="30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0">
        <v>3472.9677419354839</v>
      </c>
      <c r="K269" s="30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0">
        <v>3349.4</v>
      </c>
      <c r="K270" s="30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0">
        <v>3288.8709677419356</v>
      </c>
      <c r="K271" s="30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294">
        <v>3243.3225806451601</v>
      </c>
      <c r="K272" s="295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294">
        <v>3242.8965517241381</v>
      </c>
      <c r="K273" s="295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294">
        <v>2940.9032258064499</v>
      </c>
      <c r="K274" s="295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294">
        <v>3179.3333333333298</v>
      </c>
      <c r="K275" s="29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294">
        <v>3165.16129032258</v>
      </c>
      <c r="K276" s="29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294">
        <v>3254.8666666666668</v>
      </c>
      <c r="K277" s="29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294">
        <v>3235.8387096774195</v>
      </c>
      <c r="K278" s="295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119508</v>
      </c>
      <c r="AK332" s="291">
        <f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119508</v>
      </c>
      <c r="AK333" s="291">
        <f>+AI333-AI332</f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119508</v>
      </c>
      <c r="AK334" s="291">
        <f t="shared" ref="AK334:AK336" si="53">+AI334-AI333</f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119508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119508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119508</v>
      </c>
      <c r="AK337" s="291">
        <f t="shared" ref="AK337:AK341" si="55">+AI337-AI336</f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119508</v>
      </c>
      <c r="AK338" s="291">
        <f t="shared" si="55"/>
        <v>-3032</v>
      </c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119508</v>
      </c>
      <c r="AK339" s="291">
        <f t="shared" si="55"/>
        <v>3322</v>
      </c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119508</v>
      </c>
      <c r="AK340" s="291">
        <f t="shared" si="55"/>
        <v>6415</v>
      </c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119508</v>
      </c>
      <c r="AK341" s="291">
        <f t="shared" si="55"/>
        <v>1257</v>
      </c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6">
        <v>122277</v>
      </c>
      <c r="AJ342" s="293">
        <f t="shared" si="54"/>
        <v>119508</v>
      </c>
      <c r="AK342" s="291">
        <f>+AI342-AI341</f>
        <v>-7266</v>
      </c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6">
        <v>122709</v>
      </c>
      <c r="AJ343" s="293">
        <f t="shared" si="54"/>
        <v>119508</v>
      </c>
      <c r="AK343" s="291">
        <f>+AI343-AI342</f>
        <v>432</v>
      </c>
    </row>
  </sheetData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6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Q336" sqref="Q336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1100521.952</v>
      </c>
      <c r="P329" s="292">
        <f t="shared" ref="P329:P338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v>1100521.952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v>1100521.952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v>1100521.952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v>1100521.952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v>1100521.952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v>1100521.952</v>
      </c>
      <c r="P335" s="292">
        <f t="shared" si="33"/>
        <v>-244294.29801999987</v>
      </c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v>1100521.952</v>
      </c>
      <c r="P336" s="292">
        <f t="shared" si="33"/>
        <v>27095.149600000004</v>
      </c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v>1100521.952</v>
      </c>
      <c r="P337" s="292">
        <f t="shared" si="33"/>
        <v>422641.3064</v>
      </c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v>1100521.952</v>
      </c>
      <c r="P338" s="292">
        <f t="shared" si="33"/>
        <v>93748.048399999971</v>
      </c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93">
        <v>1428097.6161</v>
      </c>
      <c r="O339" s="293">
        <v>1100521.952</v>
      </c>
      <c r="P339" s="292">
        <f>+N339-N338</f>
        <v>60779.006999999983</v>
      </c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93">
        <v>1366833</v>
      </c>
      <c r="O340" s="293">
        <v>1100521.952</v>
      </c>
      <c r="P340" s="292">
        <f>+N340-N339</f>
        <v>-61264.616099999985</v>
      </c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90" zoomScaleNormal="90" workbookViewId="0">
      <selection activeCell="P69" sqref="P69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68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69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0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2021-09-09T23:20:20Z</cp:lastPrinted>
  <dcterms:created xsi:type="dcterms:W3CDTF">1997-07-01T22:48:52Z</dcterms:created>
  <dcterms:modified xsi:type="dcterms:W3CDTF">2022-01-14T03:38:55Z</dcterms:modified>
</cp:coreProperties>
</file>